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5317"/>
  <workbookPr autoCompressPictures="0"/>
  <bookViews>
    <workbookView xWindow="0" yWindow="0" windowWidth="28800" windowHeight="12440"/>
  </bookViews>
  <sheets>
    <sheet name="ETF Auswahl" sheetId="2" r:id="rId1"/>
    <sheet name="BIP Zahlen Apr 2012" sheetId="3" r:id="rId2"/>
    <sheet name="BIP Zahlen Okt 2012" sheetId="5" r:id="rId3"/>
    <sheet name="BIP Zahlen Okt 2013" sheetId="6" r:id="rId4"/>
    <sheet name="BIP Zahlen Okt 2014" sheetId="7" r:id="rId5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1" i="2" l="1"/>
  <c r="F49" i="2"/>
  <c r="E32" i="2"/>
  <c r="E51" i="2"/>
  <c r="C60" i="2"/>
  <c r="D7" i="2"/>
  <c r="D6" i="2"/>
  <c r="G49" i="2"/>
  <c r="D19" i="2"/>
  <c r="D17" i="2"/>
  <c r="D16" i="2"/>
  <c r="D14" i="2"/>
  <c r="D12" i="2"/>
  <c r="D11" i="2"/>
  <c r="D10" i="2"/>
  <c r="D8" i="2"/>
  <c r="E30" i="2"/>
  <c r="E4" i="2"/>
  <c r="D27" i="2"/>
  <c r="E21" i="2"/>
  <c r="E6" i="2"/>
  <c r="D28" i="2"/>
  <c r="D29" i="2"/>
  <c r="C9" i="2"/>
  <c r="C24" i="2"/>
  <c r="C20" i="2"/>
  <c r="C18" i="2"/>
  <c r="D25" i="2"/>
  <c r="C15" i="2"/>
  <c r="C13" i="2"/>
  <c r="C25" i="2"/>
  <c r="E24" i="2"/>
  <c r="E23" i="2"/>
  <c r="E22" i="2"/>
  <c r="E19" i="2"/>
  <c r="E17" i="2"/>
  <c r="E16" i="2"/>
  <c r="E14" i="2"/>
  <c r="E12" i="2"/>
  <c r="E11" i="2"/>
  <c r="E10" i="2"/>
  <c r="E8" i="2"/>
  <c r="E7" i="2"/>
  <c r="E25" i="2"/>
  <c r="F41" i="2"/>
  <c r="F25" i="2"/>
  <c r="G32" i="2"/>
  <c r="E35" i="2"/>
  <c r="E38" i="2"/>
  <c r="F51" i="2"/>
  <c r="G51" i="2"/>
  <c r="E37" i="2"/>
  <c r="E39" i="2"/>
  <c r="E40" i="2"/>
  <c r="G25" i="2"/>
  <c r="G41" i="2"/>
  <c r="E41" i="2"/>
</calcChain>
</file>

<file path=xl/sharedStrings.xml><?xml version="1.0" encoding="utf-8"?>
<sst xmlns="http://schemas.openxmlformats.org/spreadsheetml/2006/main" count="129" uniqueCount="109">
  <si>
    <t>Aktien Nordamerika Core</t>
  </si>
  <si>
    <t>ETF</t>
  </si>
  <si>
    <t>ISIN</t>
  </si>
  <si>
    <t>Aktien Nordamerika Small</t>
  </si>
  <si>
    <t>Assetklasse</t>
  </si>
  <si>
    <t>Soll (%)</t>
  </si>
  <si>
    <t>DE000A0D8Q49</t>
  </si>
  <si>
    <t>iShares Dow Jones U.S. Select Dividend</t>
  </si>
  <si>
    <t>Aktien Europa Core</t>
  </si>
  <si>
    <t>Aktien Europa Small</t>
  </si>
  <si>
    <t>iShares STOXX Europe 600 (DE)</t>
  </si>
  <si>
    <t>DE0002635307</t>
  </si>
  <si>
    <t>iShares EURO STOXX Total Market Value Large</t>
  </si>
  <si>
    <t>DE000A0HG2N9</t>
  </si>
  <si>
    <t>RK</t>
  </si>
  <si>
    <t>Aktien Emerging Markets</t>
  </si>
  <si>
    <t>Soll (€)</t>
  </si>
  <si>
    <t xml:space="preserve">Aktien Nordamerika Value       </t>
  </si>
  <si>
    <t xml:space="preserve">Aktien Europa Value                       </t>
  </si>
  <si>
    <t>ComStage ETF MSCI Europe Small Cap TRN</t>
  </si>
  <si>
    <t>LU0392496344</t>
  </si>
  <si>
    <t>ComStage ETF MSCI North America TRN</t>
  </si>
  <si>
    <t>LU0392494992</t>
  </si>
  <si>
    <t>ComStage ETF MSCI USA Small Cap TRN</t>
  </si>
  <si>
    <t>LU0392496005</t>
  </si>
  <si>
    <t>ComStage ETF MSCI Pacific TRN</t>
  </si>
  <si>
    <t>LU0392495023</t>
  </si>
  <si>
    <t>Aktien Emerging Markets Core</t>
  </si>
  <si>
    <t>Aktien Emerging Markets Small</t>
  </si>
  <si>
    <t>Aktien Westeuropa</t>
  </si>
  <si>
    <t>Aktien Nordamerika</t>
  </si>
  <si>
    <t>Aktien Pacific</t>
  </si>
  <si>
    <t>Aktien Frontier Markets</t>
  </si>
  <si>
    <t>MSCI</t>
  </si>
  <si>
    <t>MSCI Small Cap</t>
  </si>
  <si>
    <t>Gewichtung Entwickelte Märkte</t>
  </si>
  <si>
    <t>MSCI Value</t>
  </si>
  <si>
    <t>Gewichtung Emerging Markets</t>
  </si>
  <si>
    <t xml:space="preserve">MSCI </t>
  </si>
  <si>
    <t>iShares MSCI Emerging Markets SmallCap</t>
  </si>
  <si>
    <t>DE000A0YBR04</t>
  </si>
  <si>
    <t>Rohstoffe</t>
  </si>
  <si>
    <t>RBS Market Access MSCI Frontier Markets ETF</t>
  </si>
  <si>
    <t>LU0667622202</t>
  </si>
  <si>
    <t>ComStage ETF CB Commodity EW Index TR</t>
  </si>
  <si>
    <t>LU0419741177</t>
  </si>
  <si>
    <t>db x-trackers MSCI EM TRN (LU)</t>
  </si>
  <si>
    <t>LU0292107645</t>
  </si>
  <si>
    <t>Ist (€)</t>
  </si>
  <si>
    <t>Immobilien</t>
  </si>
  <si>
    <t>iShares FTSE EPRA/NAREIT Developed Markets Property Yield Fund</t>
  </si>
  <si>
    <t>DE000A0LGQL5</t>
  </si>
  <si>
    <t>iShares FTSE/EPRA European Property Index Fund</t>
  </si>
  <si>
    <t>DE000A0HG2Q2</t>
  </si>
  <si>
    <t>iShares eb.rexx® Jumbo Pfandbriefe</t>
  </si>
  <si>
    <t>DE0002635265</t>
  </si>
  <si>
    <t>Aktien Asia Pacific / Japan</t>
  </si>
  <si>
    <t>Lyxor ETF Comm. T.Reuters/J. CRB</t>
  </si>
  <si>
    <t>FR0010270033</t>
  </si>
  <si>
    <t>Welt - Staatsanleihen</t>
  </si>
  <si>
    <t>Deutsche Pfandbriefe</t>
  </si>
  <si>
    <t>iShares Barclays Capital Global Inflation-Linked Bond</t>
  </si>
  <si>
    <t>DE000A0RFED7</t>
  </si>
  <si>
    <t>Gesamtvolumen</t>
  </si>
  <si>
    <t>volatil</t>
  </si>
  <si>
    <t>Haus</t>
  </si>
  <si>
    <t>Altverträge</t>
  </si>
  <si>
    <t>BIP DATEN OKT 2013</t>
  </si>
  <si>
    <t>Euro - Staatsanleihen</t>
  </si>
  <si>
    <t>EM - Staatsanleihen</t>
  </si>
  <si>
    <t>Rebalancing</t>
  </si>
  <si>
    <t>Weltportfolio - Rebalancing Feb 2015</t>
  </si>
  <si>
    <t>Anteil Anleihen</t>
  </si>
  <si>
    <t>Check volatiler Anteil</t>
  </si>
  <si>
    <t>Check "sicherer" Anteil</t>
  </si>
  <si>
    <t>Anteil Cash &amp; Immobilien</t>
  </si>
  <si>
    <t>Lyxor UCITS ETF (FCP) EuroMTS High. Rated M.W. Gov. Bond (DR) EUR</t>
  </si>
  <si>
    <t>FR0010820258</t>
  </si>
  <si>
    <t>iShares J.P. Morgan USD Emerging Markets Bond UCITS ETF</t>
  </si>
  <si>
    <t>DE000A0RFFT0</t>
  </si>
  <si>
    <t>TER</t>
  </si>
  <si>
    <t>USD</t>
  </si>
  <si>
    <t>Fondswährung / Fondvolumen</t>
  </si>
  <si>
    <t>266,06 Mio</t>
  </si>
  <si>
    <t>316,21 Mio</t>
  </si>
  <si>
    <t>72,71 Mio</t>
  </si>
  <si>
    <t>€</t>
  </si>
  <si>
    <t>3986,13 Mio</t>
  </si>
  <si>
    <t>139,35 Mio</t>
  </si>
  <si>
    <t>29,81 Mio</t>
  </si>
  <si>
    <t>40,19 Mio</t>
  </si>
  <si>
    <t>1959,21 Mio</t>
  </si>
  <si>
    <t>344,25 Mio</t>
  </si>
  <si>
    <t>18,42 Mio</t>
  </si>
  <si>
    <t>510,45 Mio</t>
  </si>
  <si>
    <t>230,44 Mio</t>
  </si>
  <si>
    <t>2838,69 Mio</t>
  </si>
  <si>
    <t>1354,66 Mio</t>
  </si>
  <si>
    <t>3303,29 Mio</t>
  </si>
  <si>
    <t>157,74 Mio</t>
  </si>
  <si>
    <t>991,78 Mio</t>
  </si>
  <si>
    <t>593,07 Mio</t>
  </si>
  <si>
    <t>LV 1</t>
  </si>
  <si>
    <t>LV 2</t>
  </si>
  <si>
    <t>Alt-Depot</t>
  </si>
  <si>
    <t xml:space="preserve">Tagesgeld </t>
  </si>
  <si>
    <t>3 Jahrs FG</t>
  </si>
  <si>
    <t xml:space="preserve">Wohnungen </t>
  </si>
  <si>
    <t>Datum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</si>
</sst>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&quot;€&quot;"/>
    <numFmt numFmtId="165" formatCode="#,##0.00_ ;[Red]\-#,##0.00\ "/>
    <numFmt numFmtId="166" formatCode="[$$-409]#,##0.00"/>
  </numFmts>
  <fonts count="1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name val="Arial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0"/>
      <name val="Arial"/>
      <family val="2"/>
    </font>
    <font>
      <sz val="11"/>
      <color theme="0"/>
      <name val="Arial"/>
      <family val="2"/>
    </font>
    <font>
      <b/>
      <sz val="13.5"/>
      <color rgb="FF033563"/>
      <name val="Tahoma"/>
      <family val="2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07">
    <xf numFmtId="0" fontId="0" fillId="0" borderId="0" xfId="0"/>
    <xf numFmtId="0" fontId="1" fillId="0" borderId="0" xfId="1" applyAlignment="1" applyProtection="1"/>
    <xf numFmtId="0" fontId="2" fillId="0" borderId="0" xfId="0" applyFont="1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3" fontId="6" fillId="0" borderId="0" xfId="0" applyNumberFormat="1" applyFont="1" applyAlignment="1">
      <alignment horizontal="center"/>
    </xf>
    <xf numFmtId="9" fontId="9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4" fontId="9" fillId="0" borderId="0" xfId="0" applyNumberFormat="1" applyFont="1"/>
    <xf numFmtId="2" fontId="4" fillId="0" borderId="0" xfId="0" applyNumberFormat="1" applyFont="1" applyAlignment="1">
      <alignment horizontal="center"/>
    </xf>
    <xf numFmtId="10" fontId="3" fillId="0" borderId="0" xfId="0" applyNumberFormat="1" applyFont="1"/>
    <xf numFmtId="0" fontId="8" fillId="0" borderId="0" xfId="0" applyFont="1" applyFill="1" applyAlignment="1">
      <alignment horizontal="center"/>
    </xf>
    <xf numFmtId="0" fontId="6" fillId="0" borderId="0" xfId="0" applyFont="1" applyFill="1"/>
    <xf numFmtId="0" fontId="8" fillId="0" borderId="0" xfId="0" applyFont="1" applyFill="1"/>
    <xf numFmtId="0" fontId="6" fillId="0" borderId="0" xfId="0" applyNumberFormat="1" applyFont="1" applyFill="1" applyAlignment="1">
      <alignment horizontal="center"/>
    </xf>
    <xf numFmtId="3" fontId="6" fillId="0" borderId="0" xfId="0" applyNumberFormat="1" applyFont="1" applyFill="1" applyAlignment="1">
      <alignment horizontal="center"/>
    </xf>
    <xf numFmtId="0" fontId="6" fillId="0" borderId="0" xfId="1" applyNumberFormat="1" applyFont="1" applyFill="1" applyAlignment="1" applyProtection="1"/>
    <xf numFmtId="0" fontId="3" fillId="0" borderId="0" xfId="0" applyFont="1" applyFill="1"/>
    <xf numFmtId="0" fontId="1" fillId="0" borderId="0" xfId="1" applyFill="1" applyAlignment="1" applyProtection="1"/>
    <xf numFmtId="0" fontId="0" fillId="0" borderId="0" xfId="0" applyFill="1"/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4" fontId="6" fillId="0" borderId="0" xfId="0" applyNumberFormat="1" applyFont="1" applyFill="1" applyAlignment="1">
      <alignment horizontal="center"/>
    </xf>
    <xf numFmtId="4" fontId="3" fillId="0" borderId="0" xfId="0" applyNumberFormat="1" applyFont="1" applyFill="1" applyAlignment="1">
      <alignment horizontal="center"/>
    </xf>
    <xf numFmtId="4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0" fontId="6" fillId="0" borderId="0" xfId="0" applyNumberFormat="1" applyFont="1" applyFill="1" applyAlignment="1">
      <alignment horizontal="center"/>
    </xf>
    <xf numFmtId="10" fontId="5" fillId="0" borderId="0" xfId="0" applyNumberFormat="1" applyFont="1" applyFill="1" applyAlignment="1">
      <alignment horizontal="center"/>
    </xf>
    <xf numFmtId="10" fontId="3" fillId="0" borderId="0" xfId="0" applyNumberFormat="1" applyFont="1" applyFill="1" applyAlignment="1">
      <alignment horizontal="center"/>
    </xf>
    <xf numFmtId="10" fontId="3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4" fontId="8" fillId="0" borderId="0" xfId="0" applyNumberFormat="1" applyFont="1"/>
    <xf numFmtId="0" fontId="8" fillId="2" borderId="0" xfId="0" applyFont="1" applyFill="1" applyAlignment="1">
      <alignment horizontal="center"/>
    </xf>
    <xf numFmtId="0" fontId="3" fillId="2" borderId="0" xfId="0" applyFont="1" applyFill="1"/>
    <xf numFmtId="9" fontId="3" fillId="2" borderId="0" xfId="0" applyNumberFormat="1" applyFont="1" applyFill="1" applyAlignment="1">
      <alignment horizontal="center"/>
    </xf>
    <xf numFmtId="0" fontId="4" fillId="2" borderId="0" xfId="0" applyFont="1" applyFill="1"/>
    <xf numFmtId="2" fontId="4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0" fillId="2" borderId="0" xfId="0" applyFill="1"/>
    <xf numFmtId="0" fontId="12" fillId="2" borderId="2" xfId="0" applyFont="1" applyFill="1" applyBorder="1"/>
    <xf numFmtId="0" fontId="12" fillId="2" borderId="3" xfId="0" applyFont="1" applyFill="1" applyBorder="1"/>
    <xf numFmtId="0" fontId="12" fillId="2" borderId="3" xfId="0" applyFont="1" applyFill="1" applyBorder="1" applyAlignment="1">
      <alignment horizontal="center"/>
    </xf>
    <xf numFmtId="0" fontId="11" fillId="2" borderId="0" xfId="0" applyFont="1" applyFill="1"/>
    <xf numFmtId="0" fontId="13" fillId="2" borderId="1" xfId="0" applyFont="1" applyFill="1" applyBorder="1"/>
    <xf numFmtId="0" fontId="13" fillId="2" borderId="1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0" xfId="0" applyFont="1" applyFill="1"/>
    <xf numFmtId="0" fontId="12" fillId="2" borderId="1" xfId="0" applyFont="1" applyFill="1" applyBorder="1"/>
    <xf numFmtId="0" fontId="13" fillId="2" borderId="0" xfId="0" applyFont="1" applyFill="1" applyAlignment="1">
      <alignment horizontal="left"/>
    </xf>
    <xf numFmtId="0" fontId="12" fillId="2" borderId="3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4" fontId="10" fillId="0" borderId="0" xfId="0" applyNumberFormat="1" applyFont="1" applyAlignment="1">
      <alignment horizontal="center"/>
    </xf>
    <xf numFmtId="0" fontId="14" fillId="0" borderId="0" xfId="0" applyFont="1"/>
    <xf numFmtId="14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164" fontId="10" fillId="0" borderId="0" xfId="0" applyNumberFormat="1" applyFont="1" applyFill="1" applyAlignment="1">
      <alignment horizontal="center"/>
    </xf>
    <xf numFmtId="164" fontId="8" fillId="0" borderId="0" xfId="0" applyNumberFormat="1" applyFont="1" applyFill="1" applyAlignment="1">
      <alignment horizontal="center"/>
    </xf>
    <xf numFmtId="164" fontId="10" fillId="0" borderId="0" xfId="0" applyNumberFormat="1" applyFont="1" applyAlignment="1">
      <alignment horizontal="center"/>
    </xf>
    <xf numFmtId="10" fontId="8" fillId="0" borderId="0" xfId="0" applyNumberFormat="1" applyFont="1" applyFill="1" applyAlignment="1">
      <alignment horizontal="center"/>
    </xf>
    <xf numFmtId="9" fontId="10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2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/>
    </xf>
    <xf numFmtId="10" fontId="8" fillId="0" borderId="0" xfId="0" applyNumberFormat="1" applyFont="1" applyFill="1"/>
    <xf numFmtId="10" fontId="10" fillId="0" borderId="0" xfId="0" applyNumberFormat="1" applyFont="1" applyFill="1"/>
    <xf numFmtId="10" fontId="0" fillId="0" borderId="0" xfId="0" applyNumberFormat="1"/>
    <xf numFmtId="9" fontId="3" fillId="0" borderId="0" xfId="0" applyNumberFormat="1" applyFont="1"/>
    <xf numFmtId="164" fontId="10" fillId="0" borderId="0" xfId="0" applyNumberFormat="1" applyFont="1" applyAlignment="1">
      <alignment horizontal="right"/>
    </xf>
    <xf numFmtId="164" fontId="8" fillId="0" borderId="0" xfId="0" applyNumberFormat="1" applyFont="1" applyFill="1" applyAlignment="1">
      <alignment horizontal="right"/>
    </xf>
    <xf numFmtId="0" fontId="15" fillId="0" borderId="0" xfId="0" applyFont="1"/>
    <xf numFmtId="0" fontId="15" fillId="0" borderId="0" xfId="0" applyFont="1" applyAlignment="1">
      <alignment horizontal="center"/>
    </xf>
    <xf numFmtId="164" fontId="4" fillId="0" borderId="0" xfId="0" applyNumberFormat="1" applyFont="1" applyFill="1" applyAlignment="1">
      <alignment horizontal="center"/>
    </xf>
    <xf numFmtId="4" fontId="5" fillId="0" borderId="0" xfId="0" applyNumberFormat="1" applyFont="1" applyFill="1" applyAlignment="1">
      <alignment horizontal="center"/>
    </xf>
    <xf numFmtId="4" fontId="3" fillId="0" borderId="0" xfId="0" applyNumberFormat="1" applyFont="1"/>
    <xf numFmtId="4" fontId="3" fillId="0" borderId="0" xfId="0" applyNumberFormat="1" applyFont="1" applyFill="1"/>
    <xf numFmtId="4" fontId="8" fillId="0" borderId="0" xfId="0" applyNumberFormat="1" applyFont="1" applyFill="1" applyAlignment="1">
      <alignment horizontal="center"/>
    </xf>
    <xf numFmtId="0" fontId="5" fillId="0" borderId="0" xfId="0" applyFont="1"/>
    <xf numFmtId="164" fontId="8" fillId="0" borderId="0" xfId="0" applyNumberFormat="1" applyFont="1"/>
    <xf numFmtId="165" fontId="5" fillId="0" borderId="0" xfId="0" applyNumberFormat="1" applyFont="1" applyFill="1" applyAlignment="1">
      <alignment horizontal="center"/>
    </xf>
    <xf numFmtId="9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0" fontId="6" fillId="0" borderId="0" xfId="0" applyFont="1"/>
    <xf numFmtId="164" fontId="8" fillId="0" borderId="0" xfId="0" applyNumberFormat="1" applyFont="1" applyFill="1"/>
    <xf numFmtId="0" fontId="4" fillId="0" borderId="0" xfId="0" applyFont="1" applyFill="1"/>
    <xf numFmtId="0" fontId="8" fillId="0" borderId="0" xfId="0" applyFont="1" applyAlignment="1">
      <alignment horizontal="left"/>
    </xf>
    <xf numFmtId="166" fontId="8" fillId="0" borderId="0" xfId="0" applyNumberFormat="1" applyFont="1" applyAlignment="1">
      <alignment horizontal="center"/>
    </xf>
    <xf numFmtId="0" fontId="11" fillId="3" borderId="0" xfId="0" applyFont="1" applyFill="1"/>
    <xf numFmtId="0" fontId="13" fillId="3" borderId="0" xfId="0" applyFont="1" applyFill="1"/>
    <xf numFmtId="0" fontId="12" fillId="3" borderId="3" xfId="0" applyFont="1" applyFill="1" applyBorder="1"/>
    <xf numFmtId="0" fontId="13" fillId="3" borderId="0" xfId="0" applyFont="1" applyFill="1" applyBorder="1"/>
    <xf numFmtId="0" fontId="12" fillId="3" borderId="0" xfId="0" applyFont="1" applyFill="1" applyBorder="1"/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/>
    <xf numFmtId="0" fontId="3" fillId="0" borderId="0" xfId="0" applyFont="1" applyFill="1" applyBorder="1"/>
    <xf numFmtId="0" fontId="13" fillId="2" borderId="0" xfId="0" applyFont="1" applyFill="1" applyBorder="1"/>
    <xf numFmtId="0" fontId="12" fillId="2" borderId="0" xfId="0" applyFont="1" applyFill="1" applyBorder="1"/>
    <xf numFmtId="4" fontId="4" fillId="0" borderId="0" xfId="0" applyNumberFormat="1" applyFont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40</xdr:row>
      <xdr:rowOff>0</xdr:rowOff>
    </xdr:from>
    <xdr:to>
      <xdr:col>8</xdr:col>
      <xdr:colOff>304800</xdr:colOff>
      <xdr:row>41</xdr:row>
      <xdr:rowOff>85725</xdr:rowOff>
    </xdr:to>
    <xdr:sp macro="" textlink="">
      <xdr:nvSpPr>
        <xdr:cNvPr id="2051" name="AutoShape 3" descr="IE"/>
        <xdr:cNvSpPr>
          <a:spLocks noChangeAspect="1" noChangeArrowheads="1"/>
        </xdr:cNvSpPr>
      </xdr:nvSpPr>
      <xdr:spPr bwMode="auto">
        <a:xfrm>
          <a:off x="10363200" y="554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20</xdr:col>
      <xdr:colOff>210300</xdr:colOff>
      <xdr:row>37</xdr:row>
      <xdr:rowOff>188175</xdr:rowOff>
    </xdr:to>
    <xdr:pic>
      <xdr:nvPicPr>
        <xdr:cNvPr id="2" name="Grafik 1" descr="index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0"/>
          <a:ext cx="15336000" cy="7236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133350</xdr:rowOff>
    </xdr:from>
    <xdr:to>
      <xdr:col>25</xdr:col>
      <xdr:colOff>256581</xdr:colOff>
      <xdr:row>53</xdr:row>
      <xdr:rowOff>104774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23850"/>
          <a:ext cx="19258956" cy="98774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684095</xdr:colOff>
      <xdr:row>48</xdr:row>
      <xdr:rowOff>170286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38095" cy="93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161924</xdr:colOff>
      <xdr:row>35</xdr:row>
      <xdr:rowOff>101973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05924" cy="676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topLeftCell="A31" workbookViewId="0">
      <selection activeCell="E32" sqref="E32"/>
    </sheetView>
  </sheetViews>
  <sheetFormatPr baseColWidth="10" defaultRowHeight="14" x14ac:dyDescent="0"/>
  <cols>
    <col min="1" max="1" width="10.1640625" customWidth="1"/>
    <col min="2" max="2" width="28.83203125" customWidth="1"/>
    <col min="3" max="3" width="9.33203125" customWidth="1"/>
    <col min="4" max="4" width="15" style="31" customWidth="1"/>
    <col min="5" max="5" width="18.6640625" style="31" customWidth="1"/>
    <col min="6" max="6" width="17.33203125" style="31" customWidth="1"/>
    <col min="7" max="7" width="17" style="31" customWidth="1"/>
    <col min="8" max="8" width="9.83203125" style="31" customWidth="1"/>
    <col min="9" max="9" width="54.83203125" customWidth="1"/>
    <col min="10" max="10" width="22" style="60" customWidth="1"/>
    <col min="11" max="11" width="15" customWidth="1"/>
    <col min="12" max="12" width="14.33203125" customWidth="1"/>
    <col min="13" max="13" width="8.5" customWidth="1"/>
    <col min="15" max="15" width="3.83203125" customWidth="1"/>
    <col min="16" max="16" width="11.5" hidden="1" customWidth="1"/>
    <col min="17" max="17" width="9.33203125" bestFit="1" customWidth="1"/>
    <col min="18" max="18" width="8.83203125" bestFit="1" customWidth="1"/>
    <col min="20" max="20" width="17.83203125" customWidth="1"/>
  </cols>
  <sheetData>
    <row r="1" spans="1:21" s="96" customFormat="1" ht="18" thickBot="1">
      <c r="A1" s="48"/>
      <c r="B1" s="53" t="s">
        <v>71</v>
      </c>
      <c r="C1" s="49"/>
      <c r="D1" s="50"/>
      <c r="E1" s="50"/>
      <c r="F1" s="51"/>
      <c r="G1" s="51"/>
      <c r="H1" s="51"/>
      <c r="I1" s="52"/>
      <c r="J1" s="54"/>
      <c r="K1" s="52"/>
      <c r="L1" s="52"/>
      <c r="M1" s="104"/>
      <c r="N1" s="104"/>
      <c r="O1" s="99"/>
      <c r="P1" s="99"/>
      <c r="Q1" s="99"/>
      <c r="R1" s="97"/>
      <c r="S1" s="97"/>
      <c r="T1" s="97"/>
    </row>
    <row r="2" spans="1:21" s="98" customFormat="1" ht="18" thickBot="1">
      <c r="A2" s="45" t="s">
        <v>14</v>
      </c>
      <c r="B2" s="46" t="s">
        <v>4</v>
      </c>
      <c r="C2" s="46"/>
      <c r="D2" s="47" t="s">
        <v>5</v>
      </c>
      <c r="E2" s="47" t="s">
        <v>16</v>
      </c>
      <c r="F2" s="47" t="s">
        <v>48</v>
      </c>
      <c r="G2" s="47"/>
      <c r="H2" s="47" t="s">
        <v>80</v>
      </c>
      <c r="I2" s="46" t="s">
        <v>1</v>
      </c>
      <c r="J2" s="55" t="s">
        <v>2</v>
      </c>
      <c r="K2" s="46" t="s">
        <v>82</v>
      </c>
      <c r="L2" s="46"/>
      <c r="M2" s="105"/>
      <c r="N2" s="105"/>
      <c r="O2" s="100"/>
      <c r="P2" s="100"/>
      <c r="Q2" s="100"/>
    </row>
    <row r="3" spans="1:21" s="2" customFormat="1">
      <c r="A3" s="6"/>
      <c r="B3" s="11" t="s">
        <v>63</v>
      </c>
      <c r="C3" s="4"/>
      <c r="D3" s="7"/>
      <c r="E3" s="11" t="s">
        <v>64</v>
      </c>
      <c r="F3" s="7"/>
      <c r="G3" s="7"/>
      <c r="H3" s="7"/>
      <c r="I3" s="4"/>
      <c r="J3" s="56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1:21" s="2" customFormat="1">
      <c r="B4" s="64">
        <v>1000000</v>
      </c>
      <c r="C4" s="4"/>
      <c r="D4" s="7"/>
      <c r="E4" s="64">
        <f>+B4*0.5-E30</f>
        <v>315520</v>
      </c>
      <c r="F4" s="63" t="s">
        <v>108</v>
      </c>
      <c r="G4" s="56" t="s">
        <v>70</v>
      </c>
      <c r="H4" s="56"/>
      <c r="I4" s="4"/>
      <c r="J4" s="56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1:21" s="2" customFormat="1" ht="17">
      <c r="A5" s="10">
        <v>0.5</v>
      </c>
      <c r="B5" s="12"/>
      <c r="C5" s="4"/>
      <c r="D5" s="7"/>
      <c r="E5" s="7"/>
      <c r="F5" s="7"/>
      <c r="G5" s="7"/>
      <c r="H5" s="7"/>
      <c r="I5" s="4"/>
      <c r="J5" s="56"/>
      <c r="K5" s="4"/>
      <c r="L5" s="4"/>
      <c r="M5" s="4"/>
      <c r="N5" s="4"/>
      <c r="O5" s="4"/>
      <c r="P5" s="4"/>
      <c r="Q5" s="4"/>
      <c r="R5" s="4"/>
      <c r="S5" s="4"/>
      <c r="T5" s="4"/>
      <c r="U5" s="4"/>
    </row>
    <row r="6" spans="1:21" s="23" customFormat="1">
      <c r="A6" s="15">
        <v>3</v>
      </c>
      <c r="B6" s="16" t="s">
        <v>0</v>
      </c>
      <c r="C6" s="16"/>
      <c r="D6" s="32">
        <f>+$C$55*I54*0.8</f>
        <v>0.11396000000000002</v>
      </c>
      <c r="E6" s="27">
        <f>SUM(E4*D6)</f>
        <v>35956.659200000009</v>
      </c>
      <c r="F6" s="83"/>
      <c r="G6" s="27"/>
      <c r="H6" s="27">
        <v>0.25</v>
      </c>
      <c r="I6" s="17" t="s">
        <v>21</v>
      </c>
      <c r="J6" s="57" t="s">
        <v>22</v>
      </c>
      <c r="K6" s="18" t="s">
        <v>81</v>
      </c>
      <c r="L6" s="19" t="s">
        <v>83</v>
      </c>
      <c r="M6" s="19"/>
      <c r="N6" s="20"/>
      <c r="O6" s="21"/>
      <c r="P6" s="21"/>
      <c r="Q6" s="16"/>
      <c r="R6" s="16"/>
      <c r="S6" s="22"/>
      <c r="T6" s="21"/>
      <c r="U6" s="16"/>
    </row>
    <row r="7" spans="1:21" s="23" customFormat="1">
      <c r="A7" s="15">
        <v>3</v>
      </c>
      <c r="B7" s="16" t="s">
        <v>17</v>
      </c>
      <c r="C7" s="16"/>
      <c r="D7" s="32">
        <f>+$C$55*I55*0.8</f>
        <v>5.1800000000000006E-2</v>
      </c>
      <c r="E7" s="27">
        <f>SUM(E4*D7)</f>
        <v>16343.936000000002</v>
      </c>
      <c r="F7" s="83"/>
      <c r="G7" s="82"/>
      <c r="H7" s="27">
        <v>0.31</v>
      </c>
      <c r="I7" s="17" t="s">
        <v>7</v>
      </c>
      <c r="J7" s="57" t="s">
        <v>6</v>
      </c>
      <c r="K7" s="24" t="s">
        <v>81</v>
      </c>
      <c r="L7" s="24" t="s">
        <v>84</v>
      </c>
      <c r="M7" s="24"/>
      <c r="N7" s="22"/>
      <c r="O7" s="21"/>
      <c r="P7" s="21"/>
      <c r="Q7" s="16"/>
      <c r="R7" s="16"/>
      <c r="S7" s="22"/>
      <c r="T7" s="21"/>
      <c r="U7" s="16"/>
    </row>
    <row r="8" spans="1:21" s="23" customFormat="1">
      <c r="A8" s="15">
        <v>3</v>
      </c>
      <c r="B8" s="16" t="s">
        <v>3</v>
      </c>
      <c r="C8" s="16"/>
      <c r="D8" s="32">
        <f>+$C$55*I56*0.8</f>
        <v>4.1440000000000005E-2</v>
      </c>
      <c r="E8" s="27">
        <f>SUM(E4*D8)</f>
        <v>13075.148800000001</v>
      </c>
      <c r="F8" s="83"/>
      <c r="G8" s="27"/>
      <c r="H8" s="27">
        <v>0.35</v>
      </c>
      <c r="I8" s="17" t="s">
        <v>23</v>
      </c>
      <c r="J8" s="57" t="s">
        <v>24</v>
      </c>
      <c r="K8" s="24" t="s">
        <v>81</v>
      </c>
      <c r="L8" s="24" t="s">
        <v>85</v>
      </c>
      <c r="M8" s="24"/>
      <c r="N8" s="20"/>
      <c r="O8" s="21"/>
      <c r="P8" s="21"/>
      <c r="Q8" s="16"/>
      <c r="R8" s="16"/>
      <c r="S8" s="22"/>
      <c r="T8" s="21"/>
      <c r="U8" s="16"/>
    </row>
    <row r="9" spans="1:21" s="23" customFormat="1">
      <c r="A9" s="15"/>
      <c r="B9" s="16"/>
      <c r="C9" s="73">
        <f>SUM(D6:D8)</f>
        <v>0.20720000000000002</v>
      </c>
      <c r="D9" s="33"/>
      <c r="E9" s="27"/>
      <c r="F9" s="27"/>
      <c r="G9" s="27"/>
      <c r="H9" s="27"/>
      <c r="I9" s="16"/>
      <c r="J9" s="57"/>
      <c r="K9" s="24"/>
      <c r="L9" s="24"/>
      <c r="M9" s="24"/>
      <c r="N9" s="21"/>
      <c r="O9" s="21"/>
      <c r="P9" s="21"/>
      <c r="Q9" s="16"/>
      <c r="R9" s="16"/>
      <c r="S9" s="21"/>
      <c r="T9" s="21"/>
      <c r="U9" s="25"/>
    </row>
    <row r="10" spans="1:21" s="23" customFormat="1">
      <c r="A10" s="15">
        <v>3</v>
      </c>
      <c r="B10" s="16" t="s">
        <v>8</v>
      </c>
      <c r="C10" s="73"/>
      <c r="D10" s="32">
        <f>+$C$54*I54*0.8</f>
        <v>0.10604000000000001</v>
      </c>
      <c r="E10" s="27">
        <f>SUM(E4*D10)</f>
        <v>33457.7408</v>
      </c>
      <c r="F10" s="84"/>
      <c r="G10" s="27"/>
      <c r="H10" s="27">
        <v>0.2</v>
      </c>
      <c r="I10" s="17" t="s">
        <v>10</v>
      </c>
      <c r="J10" s="57" t="s">
        <v>11</v>
      </c>
      <c r="K10" s="24" t="s">
        <v>86</v>
      </c>
      <c r="L10" s="19" t="s">
        <v>87</v>
      </c>
      <c r="M10" s="19"/>
      <c r="N10" s="22"/>
      <c r="O10" s="21"/>
      <c r="P10" s="21"/>
      <c r="Q10" s="16"/>
      <c r="R10" s="16"/>
      <c r="S10" s="22"/>
      <c r="T10" s="21"/>
      <c r="U10" s="16"/>
    </row>
    <row r="11" spans="1:21" s="23" customFormat="1">
      <c r="A11" s="15">
        <v>3</v>
      </c>
      <c r="B11" s="16" t="s">
        <v>18</v>
      </c>
      <c r="C11" s="73"/>
      <c r="D11" s="32">
        <f>+$C$54*I55*0.8</f>
        <v>4.82E-2</v>
      </c>
      <c r="E11" s="27">
        <f>SUM(E4*D11)</f>
        <v>15208.064</v>
      </c>
      <c r="F11" s="84"/>
      <c r="G11" s="27"/>
      <c r="H11" s="27">
        <v>0.4</v>
      </c>
      <c r="I11" s="17" t="s">
        <v>12</v>
      </c>
      <c r="J11" s="57" t="s">
        <v>13</v>
      </c>
      <c r="K11" s="24" t="s">
        <v>86</v>
      </c>
      <c r="L11" s="24" t="s">
        <v>88</v>
      </c>
      <c r="M11" s="24"/>
      <c r="N11" s="22"/>
      <c r="O11" s="21"/>
      <c r="P11" s="21"/>
      <c r="Q11" s="16"/>
      <c r="R11" s="16"/>
      <c r="S11" s="22"/>
      <c r="T11" s="21"/>
      <c r="U11" s="16"/>
    </row>
    <row r="12" spans="1:21" s="23" customFormat="1">
      <c r="A12" s="15">
        <v>3</v>
      </c>
      <c r="B12" s="16" t="s">
        <v>9</v>
      </c>
      <c r="C12" s="73"/>
      <c r="D12" s="32">
        <f>+$C$54*I56*0.8</f>
        <v>3.8560000000000004E-2</v>
      </c>
      <c r="E12" s="27">
        <f>SUM(E4*D12)</f>
        <v>12166.451200000001</v>
      </c>
      <c r="F12" s="84"/>
      <c r="G12" s="27"/>
      <c r="H12" s="27">
        <v>0.35</v>
      </c>
      <c r="I12" s="17" t="s">
        <v>19</v>
      </c>
      <c r="J12" s="57" t="s">
        <v>20</v>
      </c>
      <c r="K12" s="24" t="s">
        <v>81</v>
      </c>
      <c r="L12" s="24" t="s">
        <v>89</v>
      </c>
      <c r="M12" s="24"/>
      <c r="N12" s="20"/>
      <c r="O12" s="21"/>
      <c r="P12" s="21"/>
      <c r="Q12" s="16"/>
      <c r="R12" s="16"/>
      <c r="S12" s="22"/>
      <c r="T12" s="21"/>
      <c r="U12" s="16"/>
    </row>
    <row r="13" spans="1:21" s="23" customFormat="1">
      <c r="A13" s="15"/>
      <c r="B13" s="21"/>
      <c r="C13" s="74">
        <f>SUM(D10:D12)</f>
        <v>0.19280000000000003</v>
      </c>
      <c r="D13" s="33"/>
      <c r="E13" s="28"/>
      <c r="F13" s="27"/>
      <c r="G13" s="82"/>
      <c r="H13" s="28"/>
      <c r="I13" s="21"/>
      <c r="J13" s="57"/>
      <c r="K13" s="24"/>
      <c r="L13" s="24"/>
      <c r="M13" s="24"/>
      <c r="N13" s="21"/>
      <c r="O13" s="21"/>
      <c r="P13" s="21"/>
      <c r="Q13" s="21"/>
      <c r="R13" s="21"/>
      <c r="S13" s="21"/>
      <c r="T13" s="21"/>
    </row>
    <row r="14" spans="1:21" s="23" customFormat="1">
      <c r="A14" s="15">
        <v>3</v>
      </c>
      <c r="B14" s="16" t="s">
        <v>56</v>
      </c>
      <c r="C14" s="26"/>
      <c r="D14" s="34">
        <f>+C56*0.8</f>
        <v>8.0000000000000016E-2</v>
      </c>
      <c r="E14" s="28">
        <f>SUM(E4*D14)</f>
        <v>25241.600000000006</v>
      </c>
      <c r="F14" s="84"/>
      <c r="G14" s="88"/>
      <c r="H14" s="27">
        <v>0.45</v>
      </c>
      <c r="I14" s="17" t="s">
        <v>25</v>
      </c>
      <c r="J14" s="57" t="s">
        <v>26</v>
      </c>
      <c r="K14" s="24" t="s">
        <v>81</v>
      </c>
      <c r="L14" s="24" t="s">
        <v>90</v>
      </c>
      <c r="M14" s="24"/>
      <c r="N14" s="20"/>
      <c r="O14" s="21"/>
      <c r="P14" s="21"/>
      <c r="Q14" s="21"/>
      <c r="R14" s="21"/>
      <c r="S14" s="22"/>
      <c r="T14" s="21"/>
      <c r="U14" s="16"/>
    </row>
    <row r="15" spans="1:21" s="23" customFormat="1">
      <c r="A15" s="15"/>
      <c r="B15" s="16"/>
      <c r="C15" s="74">
        <f>SUM(D14)</f>
        <v>8.0000000000000016E-2</v>
      </c>
      <c r="D15" s="33"/>
      <c r="E15" s="28"/>
      <c r="F15" s="27"/>
      <c r="G15" s="82"/>
      <c r="H15" s="28"/>
      <c r="I15" s="17"/>
      <c r="J15" s="57"/>
      <c r="K15" s="24"/>
      <c r="L15" s="24"/>
      <c r="M15" s="24"/>
      <c r="N15" s="22"/>
      <c r="O15" s="21"/>
      <c r="P15" s="21"/>
      <c r="Q15" s="21"/>
      <c r="R15" s="21"/>
      <c r="S15" s="22"/>
      <c r="T15" s="21"/>
      <c r="U15" s="16"/>
    </row>
    <row r="16" spans="1:21" s="23" customFormat="1">
      <c r="A16" s="15">
        <v>3</v>
      </c>
      <c r="B16" s="21" t="s">
        <v>27</v>
      </c>
      <c r="C16" s="26"/>
      <c r="D16" s="34">
        <f>+$C$57*I59*0.8</f>
        <v>0.20580000000000004</v>
      </c>
      <c r="E16" s="28">
        <f>SUM(E4*D16)</f>
        <v>64934.016000000011</v>
      </c>
      <c r="F16" s="84"/>
      <c r="G16" s="27"/>
      <c r="H16" s="28">
        <v>0.65</v>
      </c>
      <c r="I16" s="17" t="s">
        <v>46</v>
      </c>
      <c r="J16" s="57" t="s">
        <v>47</v>
      </c>
      <c r="K16" s="24" t="s">
        <v>81</v>
      </c>
      <c r="L16" s="19" t="s">
        <v>91</v>
      </c>
      <c r="M16" s="19"/>
      <c r="N16" s="22"/>
      <c r="O16" s="21"/>
      <c r="P16" s="21"/>
      <c r="Q16" s="21"/>
      <c r="R16" s="21"/>
      <c r="S16" s="22"/>
      <c r="T16" s="21"/>
      <c r="U16" s="16"/>
    </row>
    <row r="17" spans="1:21" s="23" customFormat="1">
      <c r="A17" s="15">
        <v>3</v>
      </c>
      <c r="B17" s="21" t="s">
        <v>28</v>
      </c>
      <c r="C17" s="26"/>
      <c r="D17" s="34">
        <f>+$C$57*I60*0.8</f>
        <v>6.8600000000000008E-2</v>
      </c>
      <c r="E17" s="28">
        <f>SUM(E4*D17)</f>
        <v>21644.672000000002</v>
      </c>
      <c r="F17" s="84"/>
      <c r="G17" s="27"/>
      <c r="H17" s="28">
        <v>0.74</v>
      </c>
      <c r="I17" s="17" t="s">
        <v>39</v>
      </c>
      <c r="J17" s="57" t="s">
        <v>40</v>
      </c>
      <c r="K17" s="24" t="s">
        <v>81</v>
      </c>
      <c r="L17" s="24" t="s">
        <v>92</v>
      </c>
      <c r="M17" s="24"/>
      <c r="N17" s="22"/>
      <c r="O17" s="21"/>
      <c r="P17" s="21"/>
      <c r="Q17" s="21"/>
      <c r="R17" s="21"/>
      <c r="S17" s="22"/>
      <c r="T17" s="21"/>
      <c r="U17" s="16"/>
    </row>
    <row r="18" spans="1:21" s="23" customFormat="1">
      <c r="A18" s="15"/>
      <c r="B18" s="21"/>
      <c r="C18" s="74">
        <f>SUM(D16:D17)</f>
        <v>0.27440000000000003</v>
      </c>
      <c r="D18" s="34"/>
      <c r="E18" s="28"/>
      <c r="F18" s="27"/>
      <c r="G18" s="27"/>
      <c r="H18" s="28"/>
      <c r="I18" s="17"/>
      <c r="J18" s="57"/>
      <c r="K18" s="24"/>
      <c r="L18" s="24"/>
      <c r="M18" s="24"/>
      <c r="N18" s="22"/>
      <c r="O18" s="21"/>
      <c r="P18" s="21"/>
      <c r="Q18" s="21"/>
      <c r="R18" s="21"/>
      <c r="S18" s="22"/>
      <c r="T18" s="21"/>
      <c r="U18" s="16"/>
    </row>
    <row r="19" spans="1:21" s="23" customFormat="1">
      <c r="A19" s="15">
        <v>3</v>
      </c>
      <c r="B19" s="21" t="s">
        <v>32</v>
      </c>
      <c r="C19" s="26"/>
      <c r="D19" s="34">
        <f>+C58*0.8</f>
        <v>4.5600000000000002E-2</v>
      </c>
      <c r="E19" s="28">
        <f>SUM(E4*D19)</f>
        <v>14387.712000000001</v>
      </c>
      <c r="F19" s="84"/>
      <c r="G19" s="82"/>
      <c r="H19" s="28">
        <v>0.9</v>
      </c>
      <c r="I19" s="26" t="s">
        <v>42</v>
      </c>
      <c r="J19" s="57" t="s">
        <v>43</v>
      </c>
      <c r="K19" s="24" t="s">
        <v>81</v>
      </c>
      <c r="L19" s="24" t="s">
        <v>93</v>
      </c>
      <c r="M19" s="24"/>
      <c r="N19" s="22"/>
      <c r="O19" s="21"/>
      <c r="P19" s="21"/>
      <c r="Q19" s="21"/>
      <c r="R19" s="21"/>
      <c r="S19" s="22"/>
      <c r="T19" s="21"/>
    </row>
    <row r="20" spans="1:21" s="23" customFormat="1">
      <c r="A20" s="15"/>
      <c r="B20" s="21"/>
      <c r="C20" s="74">
        <f>SUM(D19)</f>
        <v>4.5600000000000002E-2</v>
      </c>
      <c r="D20" s="34"/>
      <c r="E20" s="28"/>
      <c r="F20" s="27"/>
      <c r="G20" s="82"/>
      <c r="H20" s="28"/>
      <c r="I20" s="26"/>
      <c r="J20" s="57"/>
      <c r="K20" s="24"/>
      <c r="L20" s="24"/>
      <c r="M20" s="24"/>
      <c r="N20" s="22"/>
      <c r="O20" s="21"/>
      <c r="P20" s="21"/>
      <c r="Q20" s="21"/>
      <c r="R20" s="21"/>
      <c r="S20" s="22"/>
      <c r="T20" s="21"/>
    </row>
    <row r="21" spans="1:21" s="23" customFormat="1">
      <c r="A21" s="15">
        <v>3</v>
      </c>
      <c r="B21" s="21" t="s">
        <v>41</v>
      </c>
      <c r="C21" s="21"/>
      <c r="D21" s="34">
        <v>0.05</v>
      </c>
      <c r="E21" s="28">
        <f>SUM(E4*D21)</f>
        <v>15776</v>
      </c>
      <c r="F21" s="84"/>
      <c r="G21" s="27"/>
      <c r="H21" s="28">
        <v>0.35</v>
      </c>
      <c r="I21" s="26" t="s">
        <v>57</v>
      </c>
      <c r="J21" s="57" t="s">
        <v>58</v>
      </c>
      <c r="K21" s="24" t="s">
        <v>86</v>
      </c>
      <c r="L21" s="24" t="s">
        <v>94</v>
      </c>
      <c r="M21" s="24"/>
      <c r="N21" s="22"/>
      <c r="O21" s="21"/>
      <c r="P21" s="21"/>
      <c r="Q21" s="21"/>
      <c r="R21" s="21"/>
      <c r="S21" s="22"/>
      <c r="T21" s="21"/>
    </row>
    <row r="22" spans="1:21" s="23" customFormat="1">
      <c r="A22" s="15">
        <v>3</v>
      </c>
      <c r="B22" s="21" t="s">
        <v>41</v>
      </c>
      <c r="C22" s="21"/>
      <c r="D22" s="32">
        <v>0.05</v>
      </c>
      <c r="E22" s="28">
        <f>SUM(E4*D22)</f>
        <v>15776</v>
      </c>
      <c r="F22" s="84"/>
      <c r="G22" s="27"/>
      <c r="H22" s="28">
        <v>0.3</v>
      </c>
      <c r="I22" s="26" t="s">
        <v>44</v>
      </c>
      <c r="J22" s="57" t="s">
        <v>45</v>
      </c>
      <c r="K22" s="24" t="s">
        <v>81</v>
      </c>
      <c r="L22" s="24" t="s">
        <v>95</v>
      </c>
      <c r="M22" s="24"/>
      <c r="N22" s="20"/>
      <c r="O22" s="21"/>
      <c r="P22" s="21"/>
      <c r="Q22" s="21"/>
      <c r="R22" s="21"/>
      <c r="S22" s="22"/>
      <c r="T22" s="21"/>
    </row>
    <row r="23" spans="1:21" s="23" customFormat="1">
      <c r="A23" s="15">
        <v>3</v>
      </c>
      <c r="B23" s="21" t="s">
        <v>49</v>
      </c>
      <c r="C23" s="21"/>
      <c r="D23" s="32">
        <v>0.05</v>
      </c>
      <c r="E23" s="28">
        <f>SUM(E4*D23)</f>
        <v>15776</v>
      </c>
      <c r="F23" s="84"/>
      <c r="G23" s="82"/>
      <c r="H23" s="28">
        <v>0.59</v>
      </c>
      <c r="I23" s="26" t="s">
        <v>50</v>
      </c>
      <c r="J23" s="57" t="s">
        <v>51</v>
      </c>
      <c r="K23" s="24" t="s">
        <v>81</v>
      </c>
      <c r="L23" s="19" t="s">
        <v>96</v>
      </c>
      <c r="M23" s="19"/>
      <c r="N23" s="22"/>
      <c r="O23" s="21"/>
      <c r="P23" s="21"/>
      <c r="Q23" s="21"/>
      <c r="R23" s="21"/>
      <c r="S23" s="22"/>
      <c r="T23" s="21"/>
    </row>
    <row r="24" spans="1:21" s="23" customFormat="1">
      <c r="A24" s="15">
        <v>3</v>
      </c>
      <c r="B24" s="21" t="s">
        <v>49</v>
      </c>
      <c r="C24" s="74">
        <f>SUM(D21:D24)</f>
        <v>0.2</v>
      </c>
      <c r="D24" s="32">
        <v>0.05</v>
      </c>
      <c r="E24" s="28">
        <f>SUM(E4*D24)</f>
        <v>15776</v>
      </c>
      <c r="F24" s="84"/>
      <c r="G24" s="82"/>
      <c r="H24" s="28">
        <v>0.4</v>
      </c>
      <c r="I24" s="17" t="s">
        <v>52</v>
      </c>
      <c r="J24" s="57" t="s">
        <v>53</v>
      </c>
      <c r="K24" s="24" t="s">
        <v>86</v>
      </c>
      <c r="L24" s="19" t="s">
        <v>97</v>
      </c>
      <c r="M24" s="19"/>
      <c r="N24" s="22"/>
      <c r="O24" s="21"/>
      <c r="P24" s="21"/>
      <c r="Q24" s="21"/>
      <c r="R24" s="21"/>
      <c r="S24" s="22"/>
      <c r="T24" s="21"/>
      <c r="U24" s="21"/>
    </row>
    <row r="25" spans="1:21" s="23" customFormat="1">
      <c r="A25" s="15"/>
      <c r="B25" s="21"/>
      <c r="C25" s="74">
        <f>SUM(C9:C24)</f>
        <v>1</v>
      </c>
      <c r="D25" s="68">
        <f>SUM(D6:D24)</f>
        <v>1.0000000000000002</v>
      </c>
      <c r="E25" s="65">
        <f>SUM(E6:E24)</f>
        <v>315520</v>
      </c>
      <c r="F25" s="78">
        <f>SUM(F6:F24)</f>
        <v>0</v>
      </c>
      <c r="G25" s="85">
        <f t="shared" ref="G25" si="0">SUM(E25-F25)</f>
        <v>315520</v>
      </c>
      <c r="H25" s="28"/>
      <c r="I25" s="17"/>
      <c r="J25" s="57"/>
      <c r="K25" s="24"/>
      <c r="L25" s="19"/>
      <c r="M25" s="19"/>
      <c r="N25" s="22"/>
      <c r="O25" s="21"/>
      <c r="P25" s="21"/>
      <c r="Q25" s="21"/>
      <c r="R25" s="21"/>
      <c r="S25" s="22"/>
      <c r="T25" s="21"/>
      <c r="U25" s="21"/>
    </row>
    <row r="26" spans="1:21" s="23" customFormat="1">
      <c r="A26" s="15"/>
      <c r="B26" s="26" t="s">
        <v>66</v>
      </c>
      <c r="C26" s="74"/>
      <c r="D26" s="68"/>
      <c r="E26" s="65"/>
      <c r="F26" s="78"/>
      <c r="G26" s="66"/>
      <c r="H26" s="28"/>
      <c r="I26" s="17"/>
      <c r="J26" s="57"/>
      <c r="K26" s="24"/>
      <c r="L26" s="19"/>
      <c r="M26" s="19"/>
      <c r="N26" s="22"/>
      <c r="O26" s="21"/>
      <c r="P26" s="21"/>
      <c r="Q26" s="21"/>
      <c r="R26" s="21"/>
      <c r="S26" s="22"/>
      <c r="T26" s="21"/>
      <c r="U26" s="21"/>
    </row>
    <row r="27" spans="1:21" s="23" customFormat="1">
      <c r="A27" s="15">
        <v>3</v>
      </c>
      <c r="B27" s="21" t="s">
        <v>102</v>
      </c>
      <c r="C27" s="74"/>
      <c r="D27" s="34">
        <f>+E27/$E$4</f>
        <v>0.35813894523326573</v>
      </c>
      <c r="E27" s="28">
        <v>113000</v>
      </c>
      <c r="F27" s="78"/>
      <c r="G27" s="66"/>
      <c r="H27" s="28"/>
      <c r="I27" s="17"/>
      <c r="J27" s="57"/>
      <c r="K27" s="24"/>
      <c r="L27" s="19"/>
      <c r="M27" s="19"/>
      <c r="N27" s="22"/>
      <c r="O27" s="21"/>
      <c r="P27" s="21"/>
      <c r="Q27" s="21"/>
      <c r="R27" s="21"/>
      <c r="S27" s="22"/>
      <c r="T27" s="21"/>
      <c r="U27" s="21"/>
    </row>
    <row r="28" spans="1:21" s="23" customFormat="1">
      <c r="A28" s="15">
        <v>3</v>
      </c>
      <c r="B28" s="21" t="s">
        <v>103</v>
      </c>
      <c r="C28" s="74"/>
      <c r="D28" s="34">
        <f t="shared" ref="D28:D29" si="1">+E28/$E$4</f>
        <v>0.19650101419878296</v>
      </c>
      <c r="E28" s="28">
        <v>62000</v>
      </c>
      <c r="F28" s="78"/>
      <c r="G28" s="66"/>
      <c r="H28" s="28"/>
      <c r="I28" s="17"/>
      <c r="J28" s="57"/>
      <c r="K28" s="24"/>
      <c r="L28" s="19"/>
      <c r="M28" s="19"/>
      <c r="N28" s="22"/>
      <c r="O28" s="21"/>
      <c r="P28" s="21"/>
      <c r="Q28" s="21"/>
      <c r="R28" s="21"/>
      <c r="S28" s="22"/>
      <c r="T28" s="21"/>
      <c r="U28" s="21"/>
    </row>
    <row r="29" spans="1:21" s="23" customFormat="1">
      <c r="A29" s="15">
        <v>3</v>
      </c>
      <c r="B29" s="21" t="s">
        <v>104</v>
      </c>
      <c r="C29" s="74"/>
      <c r="D29" s="34">
        <f t="shared" si="1"/>
        <v>3.0045638945233266E-2</v>
      </c>
      <c r="E29" s="28">
        <v>9480</v>
      </c>
      <c r="F29" s="78"/>
      <c r="G29" s="66"/>
      <c r="H29" s="28"/>
      <c r="I29" s="17"/>
      <c r="J29" s="57"/>
      <c r="K29" s="24"/>
      <c r="L29" s="19"/>
      <c r="M29" s="19"/>
      <c r="N29" s="22"/>
      <c r="O29" s="21"/>
      <c r="P29" s="21"/>
      <c r="Q29" s="21"/>
      <c r="R29" s="21"/>
      <c r="S29" s="22"/>
      <c r="T29" s="21"/>
      <c r="U29" s="21"/>
    </row>
    <row r="30" spans="1:21" s="23" customFormat="1">
      <c r="B30"/>
      <c r="C30"/>
      <c r="D30" s="31"/>
      <c r="E30" s="65">
        <f>SUM(E27:E29)</f>
        <v>184480</v>
      </c>
      <c r="F30" s="78"/>
      <c r="G30" s="66"/>
      <c r="H30" s="28"/>
      <c r="I30" s="92"/>
      <c r="J30" s="57"/>
      <c r="K30" s="24"/>
      <c r="L30" s="19"/>
      <c r="M30" s="19"/>
      <c r="N30" s="22"/>
      <c r="O30" s="21"/>
      <c r="P30" s="21"/>
      <c r="Q30" s="21"/>
      <c r="R30" s="21"/>
      <c r="S30" s="22"/>
      <c r="T30" s="21"/>
      <c r="U30" s="21"/>
    </row>
    <row r="31" spans="1:21" s="23" customFormat="1">
      <c r="B31"/>
      <c r="C31"/>
      <c r="D31" s="31"/>
      <c r="E31" s="65"/>
      <c r="F31" s="78"/>
      <c r="G31" s="66"/>
      <c r="H31" s="28"/>
      <c r="I31" s="92"/>
      <c r="J31" s="57"/>
      <c r="K31" s="24"/>
      <c r="L31" s="19"/>
      <c r="M31" s="19"/>
      <c r="N31" s="22"/>
      <c r="O31" s="21"/>
      <c r="P31" s="21"/>
      <c r="Q31" s="21"/>
      <c r="R31" s="21"/>
      <c r="S31" s="22"/>
      <c r="T31" s="21"/>
      <c r="U31" s="21"/>
    </row>
    <row r="32" spans="1:21" s="23" customFormat="1">
      <c r="B32" s="93" t="s">
        <v>73</v>
      </c>
      <c r="C32" s="79"/>
      <c r="D32" s="80"/>
      <c r="E32" s="81">
        <f>+B4*0.5</f>
        <v>500000</v>
      </c>
      <c r="F32" s="78"/>
      <c r="G32" s="81">
        <f>SUM(E32-F32)</f>
        <v>500000</v>
      </c>
      <c r="H32" s="28"/>
      <c r="I32" s="17"/>
      <c r="J32" s="57"/>
      <c r="K32" s="24"/>
      <c r="L32" s="19"/>
      <c r="M32" s="19"/>
      <c r="N32" s="22"/>
      <c r="O32" s="21"/>
      <c r="P32" s="21"/>
      <c r="Q32" s="21"/>
      <c r="R32" s="21"/>
      <c r="S32" s="22"/>
      <c r="T32" s="21"/>
      <c r="U32" s="21"/>
    </row>
    <row r="33" spans="1:21" s="23" customFormat="1">
      <c r="A33" s="15"/>
      <c r="B33" s="21"/>
      <c r="C33" s="74"/>
      <c r="D33" s="68"/>
      <c r="E33" s="65"/>
      <c r="F33" s="78"/>
      <c r="G33" s="66"/>
      <c r="H33" s="28"/>
      <c r="I33" s="17"/>
      <c r="J33" s="57"/>
      <c r="K33" s="24"/>
      <c r="L33" s="19"/>
      <c r="M33" s="19"/>
      <c r="N33" s="22"/>
      <c r="O33" s="21"/>
      <c r="P33" s="21"/>
      <c r="Q33" s="21"/>
      <c r="R33" s="21"/>
      <c r="S33" s="22"/>
      <c r="T33" s="21"/>
      <c r="U33" s="21"/>
    </row>
    <row r="34" spans="1:21" s="23" customFormat="1">
      <c r="A34" s="15"/>
      <c r="B34" s="21"/>
      <c r="C34" s="74"/>
      <c r="D34" s="68"/>
      <c r="E34" s="81" t="s">
        <v>72</v>
      </c>
      <c r="F34" s="78"/>
      <c r="G34" s="66"/>
      <c r="H34" s="28"/>
      <c r="I34" s="17"/>
      <c r="J34" s="57"/>
      <c r="K34" s="24"/>
      <c r="L34" s="19"/>
      <c r="M34" s="19"/>
      <c r="N34" s="22"/>
      <c r="O34" s="21"/>
      <c r="P34" s="21"/>
      <c r="Q34" s="21"/>
      <c r="R34" s="21"/>
      <c r="S34" s="22"/>
      <c r="T34" s="21"/>
      <c r="U34" s="21"/>
    </row>
    <row r="35" spans="1:21" s="23" customFormat="1">
      <c r="A35" s="15"/>
      <c r="B35" s="21"/>
      <c r="C35" s="74"/>
      <c r="D35" s="68"/>
      <c r="E35" s="65">
        <f>+B4*0.5-F49-F41</f>
        <v>500000</v>
      </c>
      <c r="F35" s="78"/>
      <c r="G35" s="66"/>
      <c r="H35" s="28"/>
      <c r="I35" s="17"/>
      <c r="J35" s="57"/>
      <c r="K35" s="24"/>
      <c r="L35" s="19"/>
      <c r="M35" s="19"/>
      <c r="N35" s="22"/>
      <c r="O35" s="21"/>
      <c r="P35" s="21"/>
      <c r="Q35" s="21"/>
      <c r="R35" s="21"/>
      <c r="S35" s="22"/>
      <c r="T35" s="21"/>
      <c r="U35" s="21"/>
    </row>
    <row r="36" spans="1:21" ht="17">
      <c r="A36" s="10">
        <v>0.5</v>
      </c>
      <c r="B36" s="12"/>
      <c r="C36" s="3"/>
      <c r="D36" s="5"/>
      <c r="E36" s="29"/>
      <c r="F36" s="27"/>
      <c r="G36" s="27"/>
      <c r="H36" s="29"/>
      <c r="I36" s="3"/>
      <c r="J36" s="57"/>
      <c r="K36" s="8"/>
      <c r="L36" s="8"/>
      <c r="M36" s="8"/>
      <c r="N36" s="3"/>
      <c r="O36" s="3"/>
      <c r="P36" s="3"/>
      <c r="Q36" s="3"/>
      <c r="R36" s="3"/>
      <c r="S36" s="3"/>
      <c r="T36" s="3"/>
    </row>
    <row r="37" spans="1:21">
      <c r="A37" s="11">
        <v>1</v>
      </c>
      <c r="B37" s="91" t="s">
        <v>69</v>
      </c>
      <c r="C37" s="86"/>
      <c r="D37" s="89">
        <v>0.2</v>
      </c>
      <c r="E37" s="90">
        <f>+$E$35*D37</f>
        <v>100000</v>
      </c>
      <c r="F37" s="83"/>
      <c r="G37" s="27"/>
      <c r="H37" s="29">
        <v>0.45</v>
      </c>
      <c r="I37" s="6" t="s">
        <v>78</v>
      </c>
      <c r="J37" s="57" t="s">
        <v>79</v>
      </c>
      <c r="K37" s="8" t="s">
        <v>81</v>
      </c>
      <c r="L37" s="9" t="s">
        <v>98</v>
      </c>
      <c r="M37" s="9"/>
      <c r="N37" s="22"/>
      <c r="O37" s="3"/>
      <c r="P37" s="3"/>
      <c r="Q37" s="3"/>
      <c r="R37" s="3"/>
      <c r="S37" s="1"/>
      <c r="T37" s="3"/>
    </row>
    <row r="38" spans="1:21">
      <c r="A38" s="11">
        <v>1</v>
      </c>
      <c r="B38" s="91" t="s">
        <v>68</v>
      </c>
      <c r="C38" s="86"/>
      <c r="D38" s="89">
        <v>0.3</v>
      </c>
      <c r="E38" s="90">
        <f t="shared" ref="E38:E40" si="2">+$E$35*D38</f>
        <v>150000</v>
      </c>
      <c r="F38" s="83"/>
      <c r="G38" s="27"/>
      <c r="H38" s="29">
        <v>0.16500000000000001</v>
      </c>
      <c r="I38" s="37" t="s">
        <v>76</v>
      </c>
      <c r="J38" s="57" t="s">
        <v>77</v>
      </c>
      <c r="K38" s="8" t="s">
        <v>86</v>
      </c>
      <c r="L38" s="9" t="s">
        <v>99</v>
      </c>
      <c r="M38" s="9"/>
      <c r="N38" s="22"/>
      <c r="O38" s="3"/>
      <c r="P38" s="3"/>
      <c r="Q38" s="3"/>
      <c r="R38" s="3"/>
      <c r="S38" s="1"/>
      <c r="T38" s="3"/>
    </row>
    <row r="39" spans="1:21">
      <c r="A39" s="11">
        <v>1</v>
      </c>
      <c r="B39" s="3" t="s">
        <v>60</v>
      </c>
      <c r="C39" s="3"/>
      <c r="D39" s="89">
        <v>0.2</v>
      </c>
      <c r="E39" s="90">
        <f t="shared" si="2"/>
        <v>100000</v>
      </c>
      <c r="F39" s="83"/>
      <c r="G39" s="27"/>
      <c r="H39" s="29">
        <v>0.1</v>
      </c>
      <c r="I39" s="6" t="s">
        <v>54</v>
      </c>
      <c r="J39" s="57" t="s">
        <v>55</v>
      </c>
      <c r="K39" s="8" t="s">
        <v>86</v>
      </c>
      <c r="L39" s="9" t="s">
        <v>100</v>
      </c>
      <c r="M39" s="9"/>
      <c r="N39" s="1"/>
      <c r="O39" s="3"/>
      <c r="P39" s="3"/>
      <c r="Q39" s="3"/>
      <c r="R39" s="3"/>
      <c r="S39" s="1"/>
      <c r="T39" s="3"/>
      <c r="U39" s="3"/>
    </row>
    <row r="40" spans="1:21">
      <c r="A40" s="11">
        <v>1</v>
      </c>
      <c r="B40" s="3" t="s">
        <v>59</v>
      </c>
      <c r="C40" s="3"/>
      <c r="D40" s="89">
        <v>0.3</v>
      </c>
      <c r="E40" s="90">
        <f t="shared" si="2"/>
        <v>150000</v>
      </c>
      <c r="F40" s="83"/>
      <c r="G40" s="27"/>
      <c r="H40" s="29">
        <v>0.25</v>
      </c>
      <c r="I40" s="6" t="s">
        <v>61</v>
      </c>
      <c r="J40" s="57" t="s">
        <v>62</v>
      </c>
      <c r="K40" s="8" t="s">
        <v>81</v>
      </c>
      <c r="L40" s="9" t="s">
        <v>101</v>
      </c>
      <c r="M40" s="9"/>
      <c r="N40" s="1"/>
      <c r="O40" s="3"/>
      <c r="P40" s="3"/>
      <c r="Q40" s="3"/>
      <c r="R40" s="3"/>
      <c r="S40" s="1"/>
      <c r="T40" s="3"/>
      <c r="U40" s="3"/>
    </row>
    <row r="41" spans="1:21" ht="18">
      <c r="A41" s="11"/>
      <c r="B41" s="3"/>
      <c r="C41" s="3"/>
      <c r="D41" s="69">
        <v>1</v>
      </c>
      <c r="E41" s="67">
        <f>SUM(E37:E40)</f>
        <v>500000</v>
      </c>
      <c r="F41" s="77">
        <f>SUM(F37:F40)</f>
        <v>0</v>
      </c>
      <c r="G41" s="61">
        <f>SUM(G37:G40)</f>
        <v>0</v>
      </c>
      <c r="H41" s="61">
        <f>SUM(H6:H40)/18</f>
        <v>0.40027777777777779</v>
      </c>
      <c r="I41" s="62"/>
      <c r="J41" s="57"/>
      <c r="K41" s="8"/>
      <c r="L41" s="9"/>
      <c r="M41" s="9"/>
      <c r="N41" s="1"/>
      <c r="O41" s="3"/>
      <c r="P41" s="3"/>
      <c r="Q41" s="3"/>
      <c r="R41" s="3"/>
      <c r="S41" s="1"/>
      <c r="T41" s="3"/>
      <c r="U41" s="3"/>
    </row>
    <row r="42" spans="1:21" ht="18">
      <c r="A42" s="11"/>
      <c r="B42" s="3"/>
      <c r="C42" s="3"/>
      <c r="D42" s="69"/>
      <c r="E42" s="67"/>
      <c r="F42" s="77"/>
      <c r="G42" s="61"/>
      <c r="H42" s="61"/>
      <c r="I42" s="62"/>
      <c r="J42" s="57"/>
      <c r="K42" s="8"/>
      <c r="L42" s="9"/>
      <c r="M42" s="9"/>
      <c r="N42" s="1"/>
      <c r="O42" s="3"/>
      <c r="P42" s="3"/>
      <c r="Q42" s="3"/>
      <c r="R42" s="3"/>
      <c r="S42" s="1"/>
      <c r="T42" s="3"/>
      <c r="U42" s="3"/>
    </row>
    <row r="43" spans="1:21" ht="18">
      <c r="A43" s="11"/>
      <c r="B43" s="3"/>
      <c r="C43" s="3"/>
      <c r="D43" s="30"/>
      <c r="E43" s="106" t="s">
        <v>75</v>
      </c>
      <c r="F43" s="36"/>
      <c r="G43" s="61"/>
      <c r="H43" s="61"/>
      <c r="I43" s="62"/>
      <c r="J43" s="57"/>
      <c r="K43" s="8"/>
      <c r="L43" s="9"/>
      <c r="M43" s="9"/>
      <c r="N43" s="1"/>
      <c r="O43" s="3"/>
      <c r="P43" s="3"/>
      <c r="Q43" s="3"/>
      <c r="R43" s="3"/>
      <c r="S43" s="1"/>
      <c r="T43" s="3"/>
      <c r="U43" s="3"/>
    </row>
    <row r="44" spans="1:21">
      <c r="A44" s="11">
        <v>1</v>
      </c>
      <c r="B44" s="3" t="s">
        <v>105</v>
      </c>
      <c r="C44" s="3"/>
      <c r="D44" s="30"/>
      <c r="E44" s="29"/>
      <c r="G44" s="29"/>
      <c r="H44" s="29"/>
      <c r="I44" s="6"/>
      <c r="J44" s="94"/>
      <c r="K44" s="64"/>
      <c r="L44" s="5"/>
      <c r="M44" s="5"/>
      <c r="N44" s="3"/>
      <c r="O44" s="3"/>
      <c r="P44" s="3"/>
      <c r="Q44" s="3"/>
      <c r="R44" s="3"/>
      <c r="S44" s="3"/>
      <c r="T44" s="3"/>
    </row>
    <row r="45" spans="1:21">
      <c r="A45" s="11">
        <v>1</v>
      </c>
      <c r="B45" s="3" t="s">
        <v>65</v>
      </c>
      <c r="C45" s="3"/>
      <c r="D45" s="30"/>
      <c r="E45" s="29"/>
      <c r="F45" s="29"/>
      <c r="G45" s="29"/>
      <c r="H45" s="29"/>
      <c r="I45" s="6"/>
      <c r="J45" s="94"/>
      <c r="K45" s="95"/>
      <c r="L45" s="5"/>
      <c r="M45" s="5"/>
      <c r="N45" s="3"/>
      <c r="O45" s="3"/>
      <c r="P45" s="3"/>
      <c r="Q45" s="3"/>
      <c r="R45" s="3"/>
      <c r="S45" s="3"/>
      <c r="T45" s="3"/>
    </row>
    <row r="46" spans="1:21">
      <c r="A46" s="11">
        <v>1</v>
      </c>
      <c r="B46" s="3" t="s">
        <v>107</v>
      </c>
      <c r="C46" s="3"/>
      <c r="D46" s="30"/>
      <c r="E46" s="29"/>
      <c r="F46" s="29"/>
      <c r="G46" s="29"/>
      <c r="H46" s="29"/>
      <c r="I46" s="37"/>
      <c r="J46" s="58"/>
      <c r="K46" s="5"/>
      <c r="L46" s="5"/>
      <c r="M46" s="5"/>
      <c r="N46" s="3"/>
      <c r="O46" s="3"/>
      <c r="P46" s="3"/>
      <c r="Q46" s="3"/>
      <c r="R46" s="3"/>
      <c r="S46" s="3"/>
      <c r="T46" s="3"/>
    </row>
    <row r="47" spans="1:21">
      <c r="A47" s="11">
        <v>1</v>
      </c>
      <c r="B47" s="3" t="s">
        <v>106</v>
      </c>
      <c r="C47" s="3"/>
      <c r="D47" s="30"/>
      <c r="E47" s="29"/>
      <c r="F47" s="29"/>
      <c r="G47" s="29"/>
      <c r="H47" s="29"/>
      <c r="I47" s="6"/>
      <c r="J47" s="58"/>
      <c r="K47" s="5"/>
      <c r="L47" s="5"/>
      <c r="M47" s="5"/>
      <c r="N47" s="3"/>
      <c r="O47" s="3"/>
      <c r="P47" s="3"/>
      <c r="Q47" s="3"/>
      <c r="R47" s="3"/>
      <c r="S47" s="3"/>
      <c r="T47" s="3"/>
    </row>
    <row r="48" spans="1:21">
      <c r="A48" s="11"/>
      <c r="B48" s="3"/>
      <c r="C48" s="3"/>
      <c r="D48" s="30"/>
      <c r="E48" s="29"/>
      <c r="F48" s="29"/>
      <c r="G48" s="29"/>
      <c r="H48" s="29"/>
      <c r="I48" s="87"/>
      <c r="J48" s="58"/>
      <c r="K48" s="5"/>
      <c r="L48" s="5"/>
      <c r="M48" s="5"/>
      <c r="N48" s="3"/>
      <c r="O48" s="3"/>
      <c r="P48" s="3"/>
      <c r="Q48" s="3"/>
      <c r="R48" s="3"/>
      <c r="S48" s="3"/>
      <c r="T48" s="3"/>
    </row>
    <row r="49" spans="1:20">
      <c r="A49" s="11"/>
      <c r="B49" s="3"/>
      <c r="C49" s="3"/>
      <c r="D49" s="30"/>
      <c r="E49" s="67"/>
      <c r="F49" s="67">
        <f>SUM(F44:F48)</f>
        <v>0</v>
      </c>
      <c r="G49" s="67">
        <f>SUM(G44:G48)</f>
        <v>0</v>
      </c>
      <c r="H49" s="29"/>
      <c r="I49" s="87"/>
      <c r="J49" s="58"/>
      <c r="K49" s="13"/>
      <c r="L49" s="5"/>
      <c r="M49" s="11"/>
      <c r="N49" s="3"/>
      <c r="O49" s="3"/>
      <c r="P49" s="3"/>
      <c r="Q49" s="3"/>
      <c r="R49" s="3"/>
      <c r="S49" s="3"/>
      <c r="T49" s="3"/>
    </row>
    <row r="50" spans="1:20">
      <c r="A50" s="11"/>
      <c r="B50" s="21"/>
      <c r="E50" s="65"/>
      <c r="F50" s="67"/>
      <c r="G50" s="67"/>
      <c r="H50" s="29"/>
      <c r="I50" s="6"/>
      <c r="J50" s="58"/>
      <c r="K50" s="13"/>
      <c r="L50" s="5"/>
      <c r="M50" s="8"/>
      <c r="N50" s="3"/>
      <c r="O50" s="3"/>
      <c r="P50" s="3"/>
      <c r="Q50" s="3"/>
      <c r="R50" s="3"/>
      <c r="S50" s="3"/>
      <c r="T50" s="3"/>
    </row>
    <row r="51" spans="1:20">
      <c r="A51" s="11"/>
      <c r="B51" s="93" t="s">
        <v>74</v>
      </c>
      <c r="C51" s="79"/>
      <c r="D51" s="80"/>
      <c r="E51" s="81">
        <f>+B4*0.5</f>
        <v>500000</v>
      </c>
      <c r="F51" s="67">
        <f>SUM(F49+F41+G44)</f>
        <v>0</v>
      </c>
      <c r="G51" s="67">
        <f>SUM(E51-F51)</f>
        <v>500000</v>
      </c>
      <c r="J51" s="70"/>
      <c r="K51" s="71"/>
      <c r="L51" s="5"/>
      <c r="M51" s="72"/>
      <c r="N51" s="3"/>
      <c r="O51" s="3"/>
      <c r="P51" s="3"/>
      <c r="Q51" s="3"/>
      <c r="R51" s="3"/>
      <c r="S51" s="3"/>
      <c r="T51" s="3"/>
    </row>
    <row r="52" spans="1:20" s="44" customFormat="1">
      <c r="A52" s="38"/>
      <c r="B52" s="39"/>
      <c r="C52" s="39"/>
      <c r="D52" s="40"/>
      <c r="E52" s="40"/>
      <c r="F52" s="40"/>
      <c r="G52" s="40"/>
      <c r="H52" s="40"/>
      <c r="I52" s="41"/>
      <c r="J52" s="59"/>
      <c r="K52" s="42"/>
      <c r="L52" s="43"/>
      <c r="M52" s="101"/>
      <c r="N52" s="102"/>
      <c r="O52" s="103"/>
      <c r="P52" s="103"/>
      <c r="Q52" s="103"/>
      <c r="R52" s="103"/>
      <c r="S52" s="39"/>
      <c r="T52" s="39"/>
    </row>
    <row r="53" spans="1:20">
      <c r="A53" s="11"/>
      <c r="B53" s="4" t="s">
        <v>67</v>
      </c>
      <c r="C53" s="3"/>
      <c r="D53" s="5"/>
      <c r="E53" s="7" t="s">
        <v>35</v>
      </c>
      <c r="F53" s="7"/>
      <c r="G53" s="7"/>
      <c r="H53" s="7"/>
      <c r="I53" s="3"/>
      <c r="J53" s="58"/>
      <c r="K53" s="5"/>
      <c r="L53" s="5"/>
      <c r="M53" s="5"/>
      <c r="N53" s="3"/>
      <c r="O53" s="3"/>
      <c r="P53" s="3"/>
      <c r="Q53" s="3"/>
      <c r="R53" s="3"/>
      <c r="S53" s="3"/>
      <c r="T53" s="3"/>
    </row>
    <row r="54" spans="1:20">
      <c r="A54" s="7"/>
      <c r="B54" s="3" t="s">
        <v>29</v>
      </c>
      <c r="C54" s="14">
        <v>0.24099999999999999</v>
      </c>
      <c r="D54" s="5"/>
      <c r="E54" s="5" t="s">
        <v>33</v>
      </c>
      <c r="F54" s="5"/>
      <c r="G54" s="5"/>
      <c r="H54" s="5"/>
      <c r="I54" s="30">
        <v>0.55000000000000004</v>
      </c>
      <c r="J54" s="58"/>
      <c r="K54" s="13"/>
      <c r="L54" s="5"/>
      <c r="M54" s="5"/>
      <c r="N54" s="3"/>
      <c r="O54" s="3"/>
      <c r="P54" s="3"/>
      <c r="Q54" s="3"/>
      <c r="R54" s="3"/>
      <c r="S54" s="3"/>
      <c r="T54" s="3"/>
    </row>
    <row r="55" spans="1:20">
      <c r="A55" s="7"/>
      <c r="B55" s="3" t="s">
        <v>30</v>
      </c>
      <c r="C55" s="14">
        <v>0.25900000000000001</v>
      </c>
      <c r="D55" s="5"/>
      <c r="E55" s="5" t="s">
        <v>36</v>
      </c>
      <c r="F55" s="5"/>
      <c r="G55" s="5"/>
      <c r="H55" s="5"/>
      <c r="I55" s="30">
        <v>0.25</v>
      </c>
      <c r="J55" s="58"/>
      <c r="K55" s="5"/>
      <c r="L55" s="5"/>
      <c r="M55" s="5"/>
      <c r="N55" s="3"/>
      <c r="O55" s="3"/>
      <c r="P55" s="3"/>
      <c r="Q55" s="3"/>
      <c r="R55" s="3"/>
      <c r="S55" s="3"/>
      <c r="T55" s="3"/>
    </row>
    <row r="56" spans="1:20">
      <c r="A56" s="7"/>
      <c r="B56" s="3" t="s">
        <v>31</v>
      </c>
      <c r="C56" s="14">
        <v>0.1</v>
      </c>
      <c r="D56" s="35"/>
      <c r="E56" s="5" t="s">
        <v>34</v>
      </c>
      <c r="F56" s="5"/>
      <c r="G56" s="5"/>
      <c r="H56" s="5"/>
      <c r="I56" s="30">
        <v>0.2</v>
      </c>
      <c r="J56" s="58"/>
      <c r="K56" s="5"/>
      <c r="L56" s="5"/>
      <c r="M56" s="5"/>
      <c r="N56" s="3"/>
      <c r="O56" s="3"/>
      <c r="P56" s="3"/>
      <c r="Q56" s="3"/>
      <c r="R56" s="3"/>
      <c r="S56" s="3"/>
      <c r="T56" s="3"/>
    </row>
    <row r="57" spans="1:20">
      <c r="A57" s="7"/>
      <c r="B57" s="3" t="s">
        <v>15</v>
      </c>
      <c r="C57" s="14">
        <v>0.34300000000000003</v>
      </c>
      <c r="D57" s="5"/>
      <c r="E57" s="5"/>
      <c r="F57" s="5"/>
      <c r="G57" s="5"/>
      <c r="H57" s="5"/>
      <c r="I57" s="5"/>
      <c r="J57" s="58"/>
      <c r="K57" s="5"/>
      <c r="L57" s="5"/>
      <c r="M57" s="5"/>
      <c r="N57" s="3"/>
      <c r="O57" s="3"/>
      <c r="P57" s="3"/>
      <c r="Q57" s="3"/>
      <c r="R57" s="3"/>
      <c r="S57" s="3"/>
      <c r="T57" s="3"/>
    </row>
    <row r="58" spans="1:20">
      <c r="A58" s="7"/>
      <c r="B58" s="3" t="s">
        <v>32</v>
      </c>
      <c r="C58" s="14">
        <v>5.7000000000000002E-2</v>
      </c>
      <c r="D58" s="5"/>
      <c r="E58" s="7" t="s">
        <v>37</v>
      </c>
      <c r="F58" s="7"/>
      <c r="G58" s="7"/>
      <c r="H58" s="7"/>
      <c r="I58" s="5"/>
      <c r="J58" s="58"/>
      <c r="K58" s="5"/>
      <c r="L58" s="5"/>
      <c r="M58" s="5"/>
      <c r="N58" s="3"/>
      <c r="O58" s="3"/>
      <c r="P58" s="3"/>
      <c r="Q58" s="3"/>
      <c r="R58" s="3"/>
      <c r="S58" s="3"/>
      <c r="T58" s="3"/>
    </row>
    <row r="59" spans="1:20">
      <c r="B59" s="3"/>
      <c r="C59" s="3"/>
      <c r="D59" s="5"/>
      <c r="E59" s="5" t="s">
        <v>38</v>
      </c>
      <c r="F59" s="5"/>
      <c r="G59" s="5"/>
      <c r="H59" s="5"/>
      <c r="I59" s="30">
        <v>0.75</v>
      </c>
      <c r="J59" s="58"/>
      <c r="K59" s="5"/>
      <c r="L59" s="5"/>
      <c r="M59" s="5"/>
      <c r="N59" s="3"/>
      <c r="O59" s="3"/>
      <c r="P59" s="3"/>
      <c r="Q59" s="3"/>
      <c r="R59" s="3"/>
      <c r="S59" s="3"/>
      <c r="T59" s="3"/>
    </row>
    <row r="60" spans="1:20">
      <c r="B60" s="3"/>
      <c r="C60" s="76">
        <f>SUM(C54:C59)</f>
        <v>1</v>
      </c>
      <c r="D60" s="5"/>
      <c r="E60" s="5" t="s">
        <v>34</v>
      </c>
      <c r="F60" s="5"/>
      <c r="G60" s="5"/>
      <c r="H60" s="5"/>
      <c r="I60" s="30">
        <v>0.25</v>
      </c>
      <c r="J60" s="58"/>
      <c r="K60" s="5"/>
      <c r="L60" s="5"/>
      <c r="M60" s="5"/>
      <c r="N60" s="3"/>
      <c r="O60" s="3"/>
      <c r="P60" s="3"/>
      <c r="Q60" s="3"/>
      <c r="R60" s="3"/>
      <c r="S60" s="3"/>
      <c r="T60" s="3"/>
    </row>
    <row r="61" spans="1:20" s="44" customFormat="1">
      <c r="B61" s="39"/>
      <c r="C61" s="39"/>
      <c r="D61" s="43"/>
      <c r="E61" s="43"/>
      <c r="F61" s="43"/>
      <c r="G61" s="43"/>
      <c r="H61" s="43"/>
      <c r="I61" s="39"/>
      <c r="J61" s="59"/>
      <c r="K61" s="43"/>
      <c r="L61" s="43"/>
      <c r="M61" s="101"/>
      <c r="N61" s="102"/>
      <c r="O61" s="103"/>
      <c r="P61" s="103"/>
      <c r="Q61" s="103"/>
      <c r="R61" s="103"/>
      <c r="S61" s="39"/>
      <c r="T61" s="39"/>
    </row>
    <row r="62" spans="1:20">
      <c r="B62" s="3"/>
      <c r="C62" s="3"/>
      <c r="D62" s="5"/>
      <c r="E62" s="5"/>
      <c r="F62" s="5"/>
      <c r="G62" s="5"/>
      <c r="H62" s="5"/>
      <c r="I62" s="3"/>
      <c r="J62" s="58"/>
      <c r="K62" s="5"/>
      <c r="L62" s="5"/>
      <c r="M62" s="5"/>
      <c r="N62" s="3"/>
      <c r="O62" s="3"/>
      <c r="P62" s="3"/>
      <c r="Q62" s="3"/>
      <c r="R62" s="3"/>
      <c r="S62" s="3"/>
      <c r="T62" s="3"/>
    </row>
    <row r="63" spans="1:20">
      <c r="B63" s="3"/>
      <c r="C63" s="3"/>
      <c r="D63" s="5"/>
      <c r="E63" s="5"/>
      <c r="F63" s="5"/>
      <c r="G63" s="5"/>
      <c r="H63" s="5"/>
      <c r="I63" s="3"/>
      <c r="J63" s="58"/>
      <c r="K63" s="5"/>
      <c r="L63" s="5"/>
      <c r="M63" s="5"/>
      <c r="N63" s="3"/>
      <c r="O63" s="3"/>
      <c r="P63" s="3"/>
      <c r="Q63" s="3"/>
      <c r="R63" s="3"/>
      <c r="S63" s="3"/>
      <c r="T63" s="3"/>
    </row>
    <row r="64" spans="1:20">
      <c r="F64" s="5"/>
      <c r="G64" s="5"/>
      <c r="H64" s="5"/>
      <c r="I64" s="3"/>
      <c r="J64" s="58"/>
      <c r="K64" s="5"/>
      <c r="L64" s="5"/>
      <c r="M64" s="5"/>
      <c r="N64" s="3"/>
      <c r="O64" s="3"/>
      <c r="P64" s="3"/>
      <c r="Q64" s="3"/>
      <c r="R64" s="3"/>
      <c r="S64" s="3"/>
      <c r="T64" s="3"/>
    </row>
    <row r="65" spans="6:20">
      <c r="F65" s="5"/>
      <c r="G65" s="5"/>
      <c r="H65" s="5"/>
      <c r="I65" s="3"/>
      <c r="J65" s="58"/>
      <c r="K65" s="5"/>
      <c r="L65" s="5"/>
      <c r="M65" s="5"/>
      <c r="N65" s="3"/>
      <c r="O65" s="3"/>
      <c r="P65" s="3"/>
      <c r="Q65" s="3"/>
      <c r="R65" s="3"/>
      <c r="S65" s="3"/>
      <c r="T65" s="3"/>
    </row>
    <row r="66" spans="6:20">
      <c r="F66" s="5"/>
      <c r="G66" s="5"/>
      <c r="H66" s="5"/>
      <c r="I66" s="3"/>
      <c r="J66" s="58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 spans="6:20">
      <c r="F67" s="5"/>
      <c r="G67" s="5"/>
      <c r="H67" s="5"/>
      <c r="I67" s="3"/>
      <c r="J67" s="58"/>
      <c r="K67" s="3"/>
      <c r="L67" s="3"/>
      <c r="M67" s="3"/>
      <c r="N67" s="3"/>
      <c r="O67" s="3"/>
      <c r="P67" s="3"/>
      <c r="Q67" s="3"/>
      <c r="R67" s="3"/>
      <c r="S67" s="3"/>
      <c r="T67" s="3"/>
    </row>
  </sheetData>
  <pageMargins left="0.23622047244094491" right="0.23622047244094491" top="0.74803149606299213" bottom="0" header="0.31496062992125984" footer="0.31496062992125984"/>
  <pageSetup paperSize="9" scale="55"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baseColWidth="10" defaultRowHeight="14" x14ac:dyDescent="0"/>
  <sheetData/>
  <pageMargins left="0.7" right="0.7" top="0.78740157499999996" bottom="0.78740157499999996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D33"/>
  <sheetViews>
    <sheetView topLeftCell="A7" workbookViewId="0">
      <selection activeCell="V13" sqref="V13"/>
    </sheetView>
  </sheetViews>
  <sheetFormatPr baseColWidth="10" defaultRowHeight="14" x14ac:dyDescent="0"/>
  <sheetData>
    <row r="2" spans="4:4">
      <c r="D2" s="75"/>
    </row>
    <row r="3" spans="4:4">
      <c r="D3" s="75"/>
    </row>
    <row r="4" spans="4:4">
      <c r="D4" s="75"/>
    </row>
    <row r="5" spans="4:4">
      <c r="D5" s="75"/>
    </row>
    <row r="6" spans="4:4">
      <c r="D6" s="75"/>
    </row>
    <row r="7" spans="4:4">
      <c r="D7" s="75"/>
    </row>
    <row r="8" spans="4:4">
      <c r="D8" s="75"/>
    </row>
    <row r="9" spans="4:4">
      <c r="D9" s="75"/>
    </row>
    <row r="10" spans="4:4">
      <c r="D10" s="75"/>
    </row>
    <row r="11" spans="4:4">
      <c r="D11" s="75"/>
    </row>
    <row r="12" spans="4:4">
      <c r="D12" s="75"/>
    </row>
    <row r="13" spans="4:4">
      <c r="D13" s="75"/>
    </row>
    <row r="14" spans="4:4">
      <c r="D14" s="75"/>
    </row>
    <row r="15" spans="4:4">
      <c r="D15" s="75"/>
    </row>
    <row r="16" spans="4:4">
      <c r="D16" s="75"/>
    </row>
    <row r="17" spans="4:4">
      <c r="D17" s="75"/>
    </row>
    <row r="18" spans="4:4">
      <c r="D18" s="75"/>
    </row>
    <row r="19" spans="4:4">
      <c r="D19" s="75"/>
    </row>
    <row r="20" spans="4:4">
      <c r="D20" s="75"/>
    </row>
    <row r="21" spans="4:4">
      <c r="D21" s="75"/>
    </row>
    <row r="22" spans="4:4">
      <c r="D22" s="75"/>
    </row>
    <row r="23" spans="4:4">
      <c r="D23" s="75"/>
    </row>
    <row r="24" spans="4:4">
      <c r="D24" s="75"/>
    </row>
    <row r="25" spans="4:4">
      <c r="D25" s="75"/>
    </row>
    <row r="26" spans="4:4">
      <c r="D26" s="75"/>
    </row>
    <row r="27" spans="4:4">
      <c r="D27" s="75"/>
    </row>
    <row r="28" spans="4:4">
      <c r="D28" s="75"/>
    </row>
    <row r="29" spans="4:4">
      <c r="D29" s="75"/>
    </row>
    <row r="30" spans="4:4">
      <c r="D30" s="75"/>
    </row>
    <row r="31" spans="4:4">
      <c r="D31" s="75"/>
    </row>
    <row r="32" spans="4:4">
      <c r="D32" s="75"/>
    </row>
    <row r="33" spans="4:4">
      <c r="D33" s="75"/>
    </row>
  </sheetData>
  <pageMargins left="0.7" right="0.7" top="0.78740157499999996" bottom="0.78740157499999996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"/>
  <sheetViews>
    <sheetView workbookViewId="0">
      <selection activeCell="T9" sqref="T9"/>
    </sheetView>
  </sheetViews>
  <sheetFormatPr baseColWidth="10" defaultRowHeight="14" x14ac:dyDescent="0"/>
  <sheetData/>
  <pageMargins left="0.70866141732283472" right="0.70866141732283472" top="0.78740157480314965" bottom="0.78740157480314965" header="0.31496062992125984" footer="0.31496062992125984"/>
  <pageSetup paperSize="9" scale="63" orientation="landscape" horizontalDpi="4294967293" verticalDpi="429496729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38" sqref="H38"/>
    </sheetView>
  </sheetViews>
  <sheetFormatPr baseColWidth="10" defaultRowHeight="14" x14ac:dyDescent="0"/>
  <sheetData/>
  <pageMargins left="0.7" right="0.7" top="0.78740157499999996" bottom="0.78740157499999996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ETF Auswahl</vt:lpstr>
      <vt:lpstr>BIP Zahlen Apr 2012</vt:lpstr>
      <vt:lpstr>BIP Zahlen Okt 2012</vt:lpstr>
      <vt:lpstr>BIP Zahlen Okt 2013</vt:lpstr>
      <vt:lpstr>BIP Zahlen Okt 2014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Privat</dc:creator>
  <cp:lastModifiedBy>Daniel Stelter</cp:lastModifiedBy>
  <cp:lastPrinted>2015-02-04T09:48:59Z</cp:lastPrinted>
  <dcterms:created xsi:type="dcterms:W3CDTF">2012-06-04T06:31:44Z</dcterms:created>
  <dcterms:modified xsi:type="dcterms:W3CDTF">2015-04-16T08:46:34Z</dcterms:modified>
</cp:coreProperties>
</file>